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576" windowHeight="11508"/>
  </bookViews>
  <sheets>
    <sheet name="Cálculos" sheetId="1" r:id="rId1"/>
  </sheets>
  <definedNames>
    <definedName name="Ciudades">Cálculos!$A$24:$A$31</definedName>
    <definedName name="T_CIUDADES">Cálculos!$A$24:$F$31</definedName>
    <definedName name="t_satelite">Cálculos!$A$35:$E$37</definedName>
  </definedNames>
  <calcPr calcId="145621"/>
</workbook>
</file>

<file path=xl/calcChain.xml><?xml version="1.0" encoding="utf-8"?>
<calcChain xmlns="http://schemas.openxmlformats.org/spreadsheetml/2006/main">
  <c r="H17" i="1" l="1"/>
  <c r="D18" i="1"/>
  <c r="C10" i="1"/>
  <c r="C5" i="1"/>
  <c r="C3" i="1"/>
  <c r="B5" i="1"/>
  <c r="B3" i="1"/>
  <c r="B2" i="1"/>
  <c r="D2" i="1" s="1"/>
  <c r="B7" i="1" l="1"/>
  <c r="B8" i="1"/>
  <c r="B9" i="1" l="1"/>
  <c r="B12" i="1" s="1"/>
  <c r="B13" i="1" l="1"/>
  <c r="C18" i="1"/>
  <c r="D9" i="1"/>
  <c r="B20" i="1" s="1"/>
  <c r="B17" i="1"/>
  <c r="B14" i="1" l="1"/>
  <c r="B15" i="1" s="1"/>
  <c r="B16" i="1" s="1"/>
  <c r="B19" i="1" l="1"/>
</calcChain>
</file>

<file path=xl/comments1.xml><?xml version="1.0" encoding="utf-8"?>
<comments xmlns="http://schemas.openxmlformats.org/spreadsheetml/2006/main">
  <authors>
    <author>angel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angel:</t>
        </r>
        <r>
          <rPr>
            <sz val="8"/>
            <color indexed="81"/>
            <rFont val="Tahoma"/>
            <family val="2"/>
          </rPr>
          <t xml:space="preserve">
error mío</t>
        </r>
      </text>
    </comment>
  </commentList>
</comments>
</file>

<file path=xl/sharedStrings.xml><?xml version="1.0" encoding="utf-8"?>
<sst xmlns="http://schemas.openxmlformats.org/spreadsheetml/2006/main" count="95" uniqueCount="56">
  <si>
    <t>Ciudad:</t>
  </si>
  <si>
    <t>Longitud:</t>
  </si>
  <si>
    <t>Nombre</t>
  </si>
  <si>
    <t>longitud</t>
  </si>
  <si>
    <t>Hispasat</t>
  </si>
  <si>
    <t>E/O</t>
  </si>
  <si>
    <t>O</t>
  </si>
  <si>
    <t>latitud</t>
  </si>
  <si>
    <t>Albacete</t>
  </si>
  <si>
    <t>Tarragona</t>
  </si>
  <si>
    <t>E</t>
  </si>
  <si>
    <t>Zaragoza</t>
  </si>
  <si>
    <t>SATÉLITES</t>
  </si>
  <si>
    <t>CIUDADES</t>
  </si>
  <si>
    <t>Satélite:</t>
  </si>
  <si>
    <t>CÁLCULOS</t>
  </si>
  <si>
    <t>δ=</t>
  </si>
  <si>
    <t>long. Satélite:</t>
  </si>
  <si>
    <t>N</t>
  </si>
  <si>
    <t>L'=</t>
  </si>
  <si>
    <t>L=</t>
  </si>
  <si>
    <t>ρ=</t>
  </si>
  <si>
    <t>β=</t>
  </si>
  <si>
    <t>elevación   E=</t>
  </si>
  <si>
    <t>azimut    A=</t>
  </si>
  <si>
    <r>
      <t xml:space="preserve">latitud    </t>
    </r>
    <r>
      <rPr>
        <sz val="11"/>
        <color indexed="8"/>
        <rFont val="Calibri"/>
        <family val="2"/>
      </rPr>
      <t>θ=</t>
    </r>
  </si>
  <si>
    <t>distancia    d=</t>
  </si>
  <si>
    <t>Km</t>
  </si>
  <si>
    <t>°</t>
  </si>
  <si>
    <t>radianes</t>
  </si>
  <si>
    <t>declinación mágnetica =</t>
  </si>
  <si>
    <t>azimut ajust.=</t>
  </si>
  <si>
    <t>skew=</t>
  </si>
  <si>
    <t>Soria</t>
  </si>
  <si>
    <t>declinación</t>
  </si>
  <si>
    <t>ang</t>
  </si>
  <si>
    <t>Hellas sat 2</t>
  </si>
  <si>
    <t>Cadiz</t>
  </si>
  <si>
    <t>sevilla</t>
  </si>
  <si>
    <t>madrid</t>
  </si>
  <si>
    <t>azimut    A'=</t>
  </si>
  <si>
    <t>Astra</t>
  </si>
  <si>
    <t xml:space="preserve"> </t>
  </si>
  <si>
    <t>Zarautz</t>
  </si>
  <si>
    <t>ASTRA</t>
  </si>
  <si>
    <t>Tabla Excel</t>
  </si>
  <si>
    <t>Diesl</t>
  </si>
  <si>
    <t>Mediasoluciones</t>
  </si>
  <si>
    <t>Dishpointer</t>
  </si>
  <si>
    <t>Acimut</t>
  </si>
  <si>
    <t>elevación</t>
  </si>
  <si>
    <t>35.6</t>
  </si>
  <si>
    <t>polarización</t>
  </si>
  <si>
    <t>distancia</t>
  </si>
  <si>
    <t>HISPASAT</t>
  </si>
  <si>
    <t>-31.69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</si>
</sst>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Alignment="1" applyProtection="1"/>
    <xf numFmtId="0" fontId="8" fillId="0" borderId="0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0" applyNumberFormat="1"/>
    <xf numFmtId="0" fontId="0" fillId="0" borderId="2" xfId="0" applyBorder="1"/>
    <xf numFmtId="165" fontId="0" fillId="0" borderId="0" xfId="0" applyNumberFormat="1" applyAlignment="1">
      <alignment horizontal="left"/>
    </xf>
    <xf numFmtId="0" fontId="5" fillId="0" borderId="0" xfId="0" applyFont="1"/>
    <xf numFmtId="16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/>
    <xf numFmtId="0" fontId="9" fillId="0" borderId="0" xfId="0" applyFont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8</xdr:row>
          <xdr:rowOff>99060</xdr:rowOff>
        </xdr:from>
        <xdr:to>
          <xdr:col>2</xdr:col>
          <xdr:colOff>38100</xdr:colOff>
          <xdr:row>10</xdr:row>
          <xdr:rowOff>160021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gn.es/web/ign/portal/gmt-declinacion-magnetica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1"/>
  <sheetViews>
    <sheetView tabSelected="1" topLeftCell="A31" zoomScale="115" zoomScaleNormal="115" workbookViewId="0">
      <selection activeCell="H38" sqref="H38"/>
    </sheetView>
  </sheetViews>
  <sheetFormatPr baseColWidth="10" defaultRowHeight="14.4" x14ac:dyDescent="0.3"/>
  <cols>
    <col min="1" max="1" width="19.88671875" customWidth="1"/>
    <col min="2" max="2" width="8.33203125" style="1" customWidth="1"/>
    <col min="3" max="3" width="12.5546875" bestFit="1" customWidth="1"/>
    <col min="8" max="8" width="23.109375" customWidth="1"/>
    <col min="9" max="9" width="11.5546875" customWidth="1"/>
  </cols>
  <sheetData>
    <row r="1" spans="1:8" ht="15" customHeight="1" x14ac:dyDescent="0.3">
      <c r="A1" t="s">
        <v>0</v>
      </c>
      <c r="B1" s="25" t="s">
        <v>38</v>
      </c>
      <c r="C1" s="25"/>
      <c r="H1" s="26" t="s">
        <v>42</v>
      </c>
    </row>
    <row r="2" spans="1:8" x14ac:dyDescent="0.3">
      <c r="A2" t="s">
        <v>25</v>
      </c>
      <c r="B2" s="1">
        <f>VLOOKUP(B1,T_CIUDADES,2)</f>
        <v>37.380000000000003</v>
      </c>
      <c r="C2" s="7" t="s">
        <v>18</v>
      </c>
      <c r="D2" s="21">
        <f>RADIANS(B2)</f>
        <v>0.65240407439548043</v>
      </c>
      <c r="E2" s="21" t="s">
        <v>29</v>
      </c>
    </row>
    <row r="3" spans="1:8" x14ac:dyDescent="0.3">
      <c r="A3" t="s">
        <v>1</v>
      </c>
      <c r="B3" s="1">
        <f>VLOOKUP(B1,T_CIUDADES,3)</f>
        <v>5.98</v>
      </c>
      <c r="C3" s="7" t="str">
        <f>VLOOKUP(B1,T_CIUDADES,4)</f>
        <v>O</v>
      </c>
    </row>
    <row r="4" spans="1:8" x14ac:dyDescent="0.3">
      <c r="A4" t="s">
        <v>14</v>
      </c>
      <c r="B4" s="25" t="s">
        <v>4</v>
      </c>
      <c r="C4" s="25"/>
    </row>
    <row r="5" spans="1:8" x14ac:dyDescent="0.3">
      <c r="A5" t="s">
        <v>17</v>
      </c>
      <c r="B5" s="1">
        <f>VLOOKUP(B4,t_satelite,2)</f>
        <v>30</v>
      </c>
      <c r="C5" s="7" t="str">
        <f>VLOOKUP(B4,t_satelite,3)</f>
        <v>O</v>
      </c>
    </row>
    <row r="6" spans="1:8" x14ac:dyDescent="0.3">
      <c r="A6" s="6" t="s">
        <v>15</v>
      </c>
    </row>
    <row r="7" spans="1:8" x14ac:dyDescent="0.3">
      <c r="A7" s="11" t="s">
        <v>19</v>
      </c>
      <c r="B7" s="1">
        <f>IF(C5="E",B5,-B5)</f>
        <v>-30</v>
      </c>
      <c r="C7" t="s">
        <v>28</v>
      </c>
    </row>
    <row r="8" spans="1:8" x14ac:dyDescent="0.3">
      <c r="A8" s="11" t="s">
        <v>20</v>
      </c>
      <c r="B8" s="1">
        <f>IF(C3="E",B3,-B3)</f>
        <v>-5.98</v>
      </c>
      <c r="C8" t="s">
        <v>28</v>
      </c>
    </row>
    <row r="9" spans="1:8" x14ac:dyDescent="0.3">
      <c r="A9" s="12" t="s">
        <v>16</v>
      </c>
      <c r="B9" s="1">
        <f>B8-B7</f>
        <v>24.02</v>
      </c>
      <c r="C9" t="s">
        <v>28</v>
      </c>
      <c r="D9" s="21">
        <f>RADIANS(B9)</f>
        <v>0.41922808632903796</v>
      </c>
      <c r="E9" s="21" t="s">
        <v>29</v>
      </c>
    </row>
    <row r="10" spans="1:8" x14ac:dyDescent="0.3">
      <c r="A10" s="12" t="s">
        <v>21</v>
      </c>
      <c r="C10" s="20">
        <f>6378/(6378+35786)</f>
        <v>0.15126648325585809</v>
      </c>
    </row>
    <row r="12" spans="1:8" x14ac:dyDescent="0.3">
      <c r="A12" s="12" t="s">
        <v>22</v>
      </c>
      <c r="B12" s="13">
        <f>ACOS(COS(RADIANS(B2))*COS(RADIANS(B9)))</f>
        <v>0.75857840565852586</v>
      </c>
      <c r="C12" t="s">
        <v>29</v>
      </c>
    </row>
    <row r="13" spans="1:8" x14ac:dyDescent="0.3">
      <c r="A13" s="12" t="s">
        <v>23</v>
      </c>
      <c r="B13" s="24">
        <f>DEGREES(ATAN((COS(B12)-C10)/SIN(B12)))</f>
        <v>39.869719779761162</v>
      </c>
      <c r="C13" t="s">
        <v>28</v>
      </c>
    </row>
    <row r="14" spans="1:8" x14ac:dyDescent="0.3">
      <c r="A14" s="12" t="s">
        <v>35</v>
      </c>
      <c r="B14" s="14">
        <f>DEGREES(ATAN(TAN(D9)/SIN(D2)))</f>
        <v>36.280920656053915</v>
      </c>
      <c r="C14" t="s">
        <v>28</v>
      </c>
      <c r="D14" s="18"/>
    </row>
    <row r="15" spans="1:8" x14ac:dyDescent="0.3">
      <c r="A15" s="12" t="s">
        <v>24</v>
      </c>
      <c r="B15" s="22">
        <f>180+B14</f>
        <v>216.28092065605392</v>
      </c>
      <c r="D15" s="18"/>
    </row>
    <row r="16" spans="1:8" x14ac:dyDescent="0.3">
      <c r="A16" s="12" t="s">
        <v>40</v>
      </c>
      <c r="B16" s="22">
        <f>B15-IF(D18="O",-C18,C18)</f>
        <v>217.04092065605391</v>
      </c>
      <c r="D16" s="18"/>
    </row>
    <row r="17" spans="1:8" x14ac:dyDescent="0.3">
      <c r="A17" s="12" t="s">
        <v>26</v>
      </c>
      <c r="B17" s="23">
        <f>35786*SQRT(1+0.41999*(1-COS(B12)))</f>
        <v>37790.339755555418</v>
      </c>
      <c r="C17" t="s">
        <v>27</v>
      </c>
      <c r="H17" s="27">
        <f>51/60</f>
        <v>0.85</v>
      </c>
    </row>
    <row r="18" spans="1:8" x14ac:dyDescent="0.3">
      <c r="A18" s="15" t="s">
        <v>30</v>
      </c>
      <c r="C18" s="1">
        <f>VLOOKUP(B1,T_CIUDADES,5)</f>
        <v>0.76</v>
      </c>
      <c r="D18" s="1" t="str">
        <f>VLOOKUP(B1,T_CIUDADES,6)</f>
        <v>O</v>
      </c>
    </row>
    <row r="19" spans="1:8" x14ac:dyDescent="0.3">
      <c r="A19" s="16" t="s">
        <v>31</v>
      </c>
      <c r="B19" s="22">
        <f>B15+IF(D18="O",C18,-C18)</f>
        <v>217.04092065605391</v>
      </c>
      <c r="C19" t="s">
        <v>28</v>
      </c>
    </row>
    <row r="20" spans="1:8" x14ac:dyDescent="0.3">
      <c r="A20" s="16" t="s">
        <v>32</v>
      </c>
      <c r="B20" s="22">
        <f>DEGREES(ATAN(SIN(D9)/TAN(D2)))</f>
        <v>28.048326894927911</v>
      </c>
      <c r="C20" t="s">
        <v>28</v>
      </c>
    </row>
    <row r="21" spans="1:8" x14ac:dyDescent="0.3">
      <c r="A21" s="16"/>
      <c r="B21" s="14"/>
    </row>
    <row r="22" spans="1:8" x14ac:dyDescent="0.3">
      <c r="A22" s="6" t="s">
        <v>13</v>
      </c>
    </row>
    <row r="23" spans="1:8" x14ac:dyDescent="0.3">
      <c r="A23" s="5" t="s">
        <v>2</v>
      </c>
      <c r="B23" s="5" t="s">
        <v>7</v>
      </c>
      <c r="C23" s="5" t="s">
        <v>3</v>
      </c>
      <c r="D23" s="4" t="s">
        <v>5</v>
      </c>
      <c r="E23" s="17" t="s">
        <v>34</v>
      </c>
      <c r="F23" s="17" t="s">
        <v>5</v>
      </c>
    </row>
    <row r="24" spans="1:8" x14ac:dyDescent="0.3">
      <c r="A24" s="3" t="s">
        <v>8</v>
      </c>
      <c r="B24" s="3">
        <v>39</v>
      </c>
      <c r="C24" s="3">
        <v>1.52</v>
      </c>
      <c r="D24" s="8" t="s">
        <v>6</v>
      </c>
      <c r="E24" s="3">
        <v>0.37</v>
      </c>
      <c r="F24" s="3" t="s">
        <v>6</v>
      </c>
    </row>
    <row r="25" spans="1:8" x14ac:dyDescent="0.3">
      <c r="A25" s="3" t="s">
        <v>37</v>
      </c>
      <c r="B25" s="3">
        <v>36.520000000000003</v>
      </c>
      <c r="C25" s="3">
        <v>6.28</v>
      </c>
      <c r="D25" s="8" t="s">
        <v>6</v>
      </c>
      <c r="E25" s="3">
        <v>1.44</v>
      </c>
      <c r="F25" s="3" t="s">
        <v>6</v>
      </c>
    </row>
    <row r="26" spans="1:8" x14ac:dyDescent="0.3">
      <c r="A26" s="3" t="s">
        <v>39</v>
      </c>
      <c r="B26" s="3">
        <v>40.4</v>
      </c>
      <c r="C26" s="3">
        <v>3.7</v>
      </c>
      <c r="D26" s="8" t="s">
        <v>6</v>
      </c>
      <c r="E26" s="28">
        <v>0.85</v>
      </c>
      <c r="F26" s="3" t="s">
        <v>6</v>
      </c>
    </row>
    <row r="27" spans="1:8" x14ac:dyDescent="0.3">
      <c r="A27" s="3" t="s">
        <v>38</v>
      </c>
      <c r="B27" s="3">
        <v>37.380000000000003</v>
      </c>
      <c r="C27" s="3">
        <v>5.98</v>
      </c>
      <c r="D27" s="8" t="s">
        <v>6</v>
      </c>
      <c r="E27" s="3">
        <v>0.76</v>
      </c>
      <c r="F27" s="3" t="s">
        <v>6</v>
      </c>
    </row>
    <row r="28" spans="1:8" x14ac:dyDescent="0.3">
      <c r="A28" s="3" t="s">
        <v>33</v>
      </c>
      <c r="B28" s="3">
        <v>41.46</v>
      </c>
      <c r="C28" s="3">
        <v>2.2799999999999998</v>
      </c>
      <c r="D28" s="8" t="s">
        <v>6</v>
      </c>
      <c r="E28" s="3">
        <v>0.56999999999999995</v>
      </c>
      <c r="F28" s="3" t="s">
        <v>6</v>
      </c>
    </row>
    <row r="29" spans="1:8" x14ac:dyDescent="0.3">
      <c r="A29" s="3" t="s">
        <v>9</v>
      </c>
      <c r="B29" s="3">
        <v>41.07</v>
      </c>
      <c r="C29" s="3">
        <v>1.1599999999999999</v>
      </c>
      <c r="D29" s="8" t="s">
        <v>10</v>
      </c>
      <c r="E29" s="3">
        <v>0.9</v>
      </c>
      <c r="F29" s="3" t="s">
        <v>10</v>
      </c>
    </row>
    <row r="30" spans="1:8" x14ac:dyDescent="0.3">
      <c r="A30" s="3" t="s">
        <v>43</v>
      </c>
      <c r="B30" s="3">
        <v>43.28</v>
      </c>
      <c r="C30" s="34">
        <v>2.16</v>
      </c>
      <c r="D30" s="8" t="s">
        <v>6</v>
      </c>
      <c r="E30" s="28">
        <v>0.87</v>
      </c>
      <c r="F30" s="3" t="s">
        <v>6</v>
      </c>
    </row>
    <row r="31" spans="1:8" x14ac:dyDescent="0.3">
      <c r="A31" s="3" t="s">
        <v>11</v>
      </c>
      <c r="B31" s="3">
        <v>41.39</v>
      </c>
      <c r="C31" s="3">
        <v>0.52</v>
      </c>
      <c r="D31" s="19" t="s">
        <v>6</v>
      </c>
      <c r="E31" s="3">
        <v>0.28000000000000003</v>
      </c>
      <c r="F31" s="3" t="s">
        <v>6</v>
      </c>
    </row>
    <row r="33" spans="1:5" x14ac:dyDescent="0.3">
      <c r="A33" s="6" t="s">
        <v>12</v>
      </c>
    </row>
    <row r="34" spans="1:5" x14ac:dyDescent="0.3">
      <c r="A34" s="2" t="s">
        <v>2</v>
      </c>
      <c r="B34" s="2" t="s">
        <v>3</v>
      </c>
      <c r="C34" s="2" t="s">
        <v>5</v>
      </c>
    </row>
    <row r="35" spans="1:5" x14ac:dyDescent="0.3">
      <c r="A35" s="9" t="s">
        <v>41</v>
      </c>
      <c r="B35" s="10">
        <v>19.2</v>
      </c>
      <c r="C35" s="3" t="s">
        <v>10</v>
      </c>
    </row>
    <row r="36" spans="1:5" x14ac:dyDescent="0.3">
      <c r="A36" s="9" t="s">
        <v>36</v>
      </c>
      <c r="B36" s="10">
        <v>39</v>
      </c>
      <c r="C36" s="3" t="s">
        <v>10</v>
      </c>
    </row>
    <row r="37" spans="1:5" x14ac:dyDescent="0.3">
      <c r="A37" s="9" t="s">
        <v>4</v>
      </c>
      <c r="B37" s="10">
        <v>30</v>
      </c>
      <c r="C37" s="3" t="s">
        <v>6</v>
      </c>
    </row>
    <row r="40" spans="1:5" ht="15" thickBot="1" x14ac:dyDescent="0.35">
      <c r="A40" s="29"/>
      <c r="B40"/>
    </row>
    <row r="41" spans="1:5" ht="29.4" thickBot="1" x14ac:dyDescent="0.35">
      <c r="A41" s="30" t="s">
        <v>44</v>
      </c>
      <c r="B41" s="31" t="s">
        <v>45</v>
      </c>
      <c r="C41" s="31" t="s">
        <v>46</v>
      </c>
      <c r="D41" s="31" t="s">
        <v>47</v>
      </c>
      <c r="E41" s="31" t="s">
        <v>48</v>
      </c>
    </row>
    <row r="42" spans="1:5" ht="15" thickBot="1" x14ac:dyDescent="0.35">
      <c r="A42" s="32" t="s">
        <v>49</v>
      </c>
      <c r="B42" s="33">
        <v>153.1</v>
      </c>
      <c r="C42" s="33">
        <v>139.4</v>
      </c>
      <c r="D42" s="33">
        <v>150.28</v>
      </c>
      <c r="E42" s="33">
        <v>150.30000000000001</v>
      </c>
    </row>
    <row r="43" spans="1:5" ht="15" thickBot="1" x14ac:dyDescent="0.35">
      <c r="A43" s="32" t="s">
        <v>50</v>
      </c>
      <c r="B43" s="33">
        <v>36.44</v>
      </c>
      <c r="C43" s="33">
        <v>32.6</v>
      </c>
      <c r="D43" s="33">
        <v>35.61</v>
      </c>
      <c r="E43" s="33" t="s">
        <v>51</v>
      </c>
    </row>
    <row r="44" spans="1:5" ht="15" thickBot="1" x14ac:dyDescent="0.35">
      <c r="A44" s="32" t="s">
        <v>52</v>
      </c>
      <c r="B44" s="33">
        <v>-26.9</v>
      </c>
      <c r="C44" s="33">
        <v>-28.4</v>
      </c>
      <c r="D44" s="33">
        <v>-21.15</v>
      </c>
      <c r="E44" s="33">
        <v>19.2</v>
      </c>
    </row>
    <row r="45" spans="1:5" ht="15" thickBot="1" x14ac:dyDescent="0.35">
      <c r="A45" s="32" t="s">
        <v>53</v>
      </c>
      <c r="B45" s="33">
        <v>38062</v>
      </c>
      <c r="C45" s="33">
        <v>38473</v>
      </c>
      <c r="D45" s="33">
        <v>36461</v>
      </c>
      <c r="E45" s="33">
        <v>38132</v>
      </c>
    </row>
    <row r="46" spans="1:5" ht="15" thickBot="1" x14ac:dyDescent="0.35">
      <c r="A46" s="29"/>
      <c r="B46"/>
    </row>
    <row r="47" spans="1:5" ht="29.4" thickBot="1" x14ac:dyDescent="0.35">
      <c r="A47" s="30" t="s">
        <v>54</v>
      </c>
      <c r="B47" s="31" t="s">
        <v>45</v>
      </c>
      <c r="C47" s="31" t="s">
        <v>46</v>
      </c>
      <c r="D47" s="31" t="s">
        <v>47</v>
      </c>
      <c r="E47" s="31" t="s">
        <v>48</v>
      </c>
    </row>
    <row r="48" spans="1:5" ht="15" thickBot="1" x14ac:dyDescent="0.35">
      <c r="A48" s="32" t="s">
        <v>49</v>
      </c>
      <c r="B48" s="33">
        <v>220.1</v>
      </c>
      <c r="C48" s="33">
        <v>115.5</v>
      </c>
      <c r="D48" s="33">
        <v>217.59</v>
      </c>
      <c r="E48" s="33">
        <v>264.2</v>
      </c>
    </row>
    <row r="49" spans="1:5" ht="15" thickBot="1" x14ac:dyDescent="0.35">
      <c r="A49" s="32" t="s">
        <v>50</v>
      </c>
      <c r="B49" s="33" t="s">
        <v>55</v>
      </c>
      <c r="C49" s="33">
        <v>17.399999999999999</v>
      </c>
      <c r="D49" s="33">
        <v>32.76</v>
      </c>
      <c r="E49" s="33">
        <v>-2.6</v>
      </c>
    </row>
    <row r="50" spans="1:5" ht="15" thickBot="1" x14ac:dyDescent="0.35">
      <c r="A50" s="32" t="s">
        <v>52</v>
      </c>
      <c r="B50" s="33">
        <v>40.1</v>
      </c>
      <c r="C50" s="33">
        <v>-41.1</v>
      </c>
      <c r="D50" s="33">
        <v>26.36</v>
      </c>
      <c r="E50" s="33">
        <v>83.8</v>
      </c>
    </row>
    <row r="51" spans="1:5" ht="15" thickBot="1" x14ac:dyDescent="0.35">
      <c r="A51" s="32" t="s">
        <v>53</v>
      </c>
      <c r="B51" s="33">
        <v>38463</v>
      </c>
      <c r="C51" s="33">
        <v>39928</v>
      </c>
      <c r="D51" s="33">
        <v>34625</v>
      </c>
      <c r="E51" s="33">
        <v>41968</v>
      </c>
    </row>
  </sheetData>
  <mergeCells count="2">
    <mergeCell ref="B1:C1"/>
    <mergeCell ref="B4:C4"/>
  </mergeCells>
  <dataValidations count="3">
    <dataValidation type="list" allowBlank="1" showInputMessage="1" showErrorMessage="1" sqref="B1">
      <formula1>Ciudades</formula1>
    </dataValidation>
    <dataValidation showInputMessage="1" sqref="B7:B8"/>
    <dataValidation type="list" showInputMessage="1" showErrorMessage="1" sqref="B4 B6">
      <formula1>$A$35:$A$37</formula1>
    </dataValidation>
  </dataValidations>
  <hyperlinks>
    <hyperlink ref="A18" r:id="rId1"/>
  </hyperlinks>
  <pageMargins left="0.7" right="0.7" top="0.75" bottom="0.75" header="0.3" footer="0.3"/>
  <pageSetup paperSize="9" orientation="portrait" verticalDpi="300" r:id="rId2"/>
  <drawing r:id="rId3"/>
  <legacyDrawing r:id="rId4"/>
  <oleObjects>
    <mc:AlternateContent xmlns:mc="http://schemas.openxmlformats.org/markup-compatibility/2006">
      <mc:Choice Requires="x14">
        <oleObject progId="Equation.3" shapeId="1029" r:id="rId5">
          <objectPr defaultSize="0" autoPict="0" r:id="rId6">
            <anchor moveWithCells="1">
              <from>
                <xdr:col>1</xdr:col>
                <xdr:colOff>45720</xdr:colOff>
                <xdr:row>8</xdr:row>
                <xdr:rowOff>99060</xdr:rowOff>
              </from>
              <to>
                <xdr:col>2</xdr:col>
                <xdr:colOff>38100</xdr:colOff>
                <xdr:row>10</xdr:row>
                <xdr:rowOff>160020</xdr:rowOff>
              </to>
            </anchor>
          </objectPr>
        </oleObject>
      </mc:Choice>
      <mc:Fallback>
        <oleObject progId="Equation.3" shapeId="102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Cálculos</vt:lpstr>
      <vt:lpstr>Ciudades</vt:lpstr>
      <vt:lpstr>T_CIUDADES</vt:lpstr>
      <vt:lpstr>t_satelite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mañana</cp:lastModifiedBy>
  <dcterms:created xsi:type="dcterms:W3CDTF">2014-05-29T13:23:57Z</dcterms:created>
  <dcterms:modified xsi:type="dcterms:W3CDTF">2017-04-03T09:14:56Z</dcterms:modified>
</cp:coreProperties>
</file>